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<sst xmlns="http://schemas.openxmlformats.org/spreadsheetml/2006/main" count="674" uniqueCount="629">
  <si>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</si>
  <si>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</si>
  <si>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</si>
  <si>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</si>
  <si>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</si>
  <si>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</si>
  <si>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</si>
  <si>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</si>
  <si>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</si>
  <si>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</si>
  <si>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</si>
  <si>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</si>
  <si>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</si>
  <si>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</si>
  <si>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</si>
  <si>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</si>
  <si>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</si>
  <si>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</si>
  <si>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</si>
  <si>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</si>
  <si>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</si>
  <si>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</si>
  <si>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</si>
  <si>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</si>
  <si>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</si>
  <si>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</si>
  <si>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</si>
  <si>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</si>
  <si>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</si>
  <si>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</si>
  <si>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</si>
  <si>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</si>
  <si>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</si>
  <si>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</si>
  <si>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</si>
  <si>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</si>
  <si>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</si>
  <si>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</si>
  <si>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</si>
  <si>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</si>
  <si>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</si>
  <si>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</si>
  <si>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</si>
  <si>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</si>
  <si>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</si>
  <si>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</si>
  <si>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</si>
  <si>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</si>
  <si>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</si>
  <si>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</si>
  <si>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</si>
  <si>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</si>
  <si>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</si>
  <si>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</si>
  <si>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</si>
  <si>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</si>
  <si>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</si>
  <si>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</si>
  <si>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</si>
  <si>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</si>
  <si>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</si>
  <si>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</si>
  <si>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</si>
  <si>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</si>
  <si>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</si>
  <si>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</si>
  <si>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</si>
  <si>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</si>
  <si>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</si>
  <si>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</si>
  <si>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</si>
  <si>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</si>
  <si>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</si>
  <si>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</si>
  <si>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</si>
  <si>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</si>
  <si>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</si>
  <si>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</si>
  <si>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</si>
  <si>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</si>
  <si>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</si>
  <si>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</si>
  <si>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</si>
  <si>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</si>
  <si>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</si>
  <si>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</si>
  <si>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</si>
  <si>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</si>
  <si>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</si>
  <si>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</si>
  <si>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</si>
  <si>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</si>
  <si>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</si>
  <si>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</si>
  <si>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</si>
  <si>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</si>
  <si>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</si>
  <si>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</si>
  <si>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</si>
  <si>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</si>
  <si>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</si>
  <si>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</si>
  <si>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</si>
  <si>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</si>
  <si>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</si>
  <si>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</si>
  <si>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</si>
  <si>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</si>
  <si>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</si>
  <si>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</si>
  <si>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</si>
  <si>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</si>
  <si>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</si>
  <si>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</si>
  <si>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</si>
  <si>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</si>
  <si>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</si>
  <si>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</si>
  <si>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</si>
  <si>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</si>
  <si>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</si>
  <si>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</si>
  <si>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</si>
  <si>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</si>
  <si>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</si>
  <si>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</si>
  <si>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</si>
  <si>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</si>
  <si>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</si>
  <si>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</si>
  <si>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</si>
  <si>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</si>
  <si>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</si>
  <si>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</si>
  <si>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</si>
  <si>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</si>
  <si>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</si>
  <si>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</si>
  <si>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</si>
  <si>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</si>
  <si>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</si>
  <si>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</si>
  <si>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</si>
  <si>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</si>
  <si>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</si>
  <si>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</si>
  <si>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</si>
  <si>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</si>
  <si>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</si>
  <si>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</si>
  <si>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</si>
  <si>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</si>
  <si>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</si>
  <si>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</si>
  <si>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</si>
  <si>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</si>
  <si>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</si>
  <si>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</si>
  <si>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</si>
  <si>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</si>
  <si>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</si>
  <si>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</si>
  <si>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</si>
  <si>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</si>
  <si>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</si>
  <si>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</si>
  <si>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</si>
  <si>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</si>
  <si>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</si>
  <si>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</si>
  <si>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</si>
  <si>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</si>
  <si>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</si>
  <si>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</si>
  <si>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</si>
  <si>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</si>
  <si>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</si>
  <si>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</si>
  <si>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</si>
  <si>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</si>
  <si>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</si>
  <si>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</si>
  <si>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</si>
  <si>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</si>
  <si>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</si>
  <si>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</si>
  <si>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</si>
  <si>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</si>
  <si>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</si>
  <si>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</si>
  <si>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</si>
  <si>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</si>
  <si>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</si>
  <si>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</si>
  <si>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</si>
  <si>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</si>
  <si>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</si>
  <si>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</si>
  <si>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</si>
  <si>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</si>
  <si>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</si>
  <si>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</si>
  <si>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</si>
  <si>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</si>
  <si>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</si>
  <si>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</si>
  <si>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</si>
  <si>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</si>
  <si>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</si>
  <si>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</si>
  <si>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</si>
  <si>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</si>
  <si>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</si>
  <si>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</si>
  <si>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</si>
  <si>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</si>
  <si>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</si>
  <si>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</si>
  <si>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</si>
  <si>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</si>
  <si>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</si>
  <si>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</si>
  <si>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</si>
  <si>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</si>
  <si>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</si>
  <si>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</si>
  <si>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</si>
  <si>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</si>
  <si>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</si>
  <si>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</si>
  <si>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</si>
  <si>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</si>
  <si>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</si>
  <si>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</si>
  <si>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</si>
  <si>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</si>
  <si>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</si>
  <si>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</si>
  <si>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</si>
  <si>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</si>
  <si>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</si>
  <si>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</si>
  <si>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</si>
  <si>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</si>
  <si>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</si>
  <si>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</si>
  <si>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</si>
  <si>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</si>
  <si>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</si>
  <si>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</si>
  <si>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</si>
  <si>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</si>
  <si>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</si>
  <si>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</si>
  <si>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</si>
  <si>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</si>
  <si>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</si>
  <si>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</si>
  <si>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</si>
  <si>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</si>
  <si>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</si>
  <si>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</si>
  <si>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</si>
  <si>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</si>
  <si>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</si>
  <si>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</si>
  <si>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</si>
  <si>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</si>
  <si>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</si>
  <si>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</si>
  <si>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</si>
  <si>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</si>
  <si>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</si>
  <si>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</si>
  <si>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</si>
  <si>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</si>
  <si>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</si>
  <si>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</si>
  <si>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</si>
  <si>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</si>
  <si>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</si>
  <si>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</si>
  <si>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</si>
  <si>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</si>
  <si>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</si>
  <si>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</si>
  <si>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</si>
  <si>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</si>
  <si>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</si>
  <si>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</si>
  <si>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</si>
  <si>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</si>
  <si>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</si>
  <si>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</si>
  <si>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</si>
  <si>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</si>
  <si>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</si>
  <si>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</si>
  <si>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</si>
  <si>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</si>
  <si>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</si>
  <si>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</si>
  <si>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</si>
  <si>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</si>
  <si>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</si>
  <si>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</si>
  <si>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</si>
  <si>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</si>
  <si>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</si>
  <si>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</si>
  <si>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</si>
  <si>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</si>
  <si>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</si>
  <si>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</si>
  <si>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</si>
  <si>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</si>
  <si>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</si>
  <si>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</si>
  <si>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</si>
  <si>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</si>
  <si>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</si>
  <si>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</si>
  <si>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</si>
  <si>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</si>
  <si>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</si>
  <si>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</si>
  <si>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</si>
  <si>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</si>
  <si>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</si>
  <si>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</si>
  <si>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</si>
  <si>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</si>
  <si>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</si>
  <si>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</si>
  <si>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</si>
  <si>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</si>
  <si>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</si>
  <si>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</si>
  <si>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</si>
  <si>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</si>
  <si>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</si>
  <si>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</si>
  <si>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</si>
  <si>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</si>
  <si>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</si>
  <si>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</si>
  <si>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</si>
  <si>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</si>
  <si>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</si>
  <si>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</si>
  <si>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</si>
  <si>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</si>
  <si>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</si>
  <si>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</si>
  <si>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</si>
  <si>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</si>
  <si>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</si>
  <si>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</si>
  <si>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</si>
  <si>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</si>
  <si>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</si>
  <si>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</si>
  <si>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</si>
  <si>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</si>
  <si>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</si>
  <si>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</si>
  <si>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</si>
  <si>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</si>
  <si>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</si>
  <si>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</si>
  <si>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</si>
  <si>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</si>
  <si>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</si>
  <si>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</si>
  <si>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</si>
  <si>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</si>
  <si>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</si>
  <si>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</si>
  <si>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</si>
  <si>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</si>
  <si>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</si>
  <si>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</si>
  <si>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</si>
  <si>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</si>
  <si>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</si>
  <si>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</si>
  <si>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</si>
  <si>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</si>
  <si>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</si>
  <si>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</si>
  <si>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</si>
  <si>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</si>
  <si>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</si>
  <si>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</si>
  <si>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</si>
  <si>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</si>
  <si>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</si>
  <si>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</si>
  <si>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</si>
  <si>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</si>
  <si>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</si>
  <si>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</si>
  <si>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</si>
  <si>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</si>
  <si>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</si>
  <si>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</si>
  <si>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</si>
  <si>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</si>
  <si>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</si>
  <si>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</si>
  <si>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</si>
  <si>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</si>
  <si>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</si>
  <si>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</si>
  <si>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</si>
  <si>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</si>
  <si>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</si>
  <si>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</si>
  <si>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</si>
  <si>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</si>
  <si>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</si>
  <si>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</si>
  <si>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</si>
  <si>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</si>
  <si>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</si>
  <si>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</si>
  <si>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</si>
  <si>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</si>
  <si>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</si>
  <si>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</si>
  <si>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</si>
  <si>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</si>
  <si>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</si>
  <si>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</si>
  <si>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</si>
  <si>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</si>
  <si>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</si>
  <si>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</si>
  <si>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</si>
  <si>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</si>
  <si>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</si>
  <si>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</si>
  <si>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</si>
  <si>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</si>
  <si>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</si>
  <si>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</si>
  <si>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</si>
  <si>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</si>
  <si>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</si>
  <si>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</si>
  <si>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</si>
  <si>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</si>
  <si>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</si>
  <si>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</si>
  <si>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</si>
  <si>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</si>
  <si>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</si>
  <si>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</si>
  <si>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</si>
  <si>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</si>
  <si>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</si>
  <si>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</si>
  <si>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</si>
  <si>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</si>
  <si>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</si>
  <si>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</si>
  <si>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</si>
  <si>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</si>
  <si>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</si>
  <si>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</si>
  <si>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</si>
  <si>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</si>
  <si>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</si>
  <si>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</si>
  <si>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</si>
  <si>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</si>
  <si>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</si>
  <si>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</si>
  <si>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</si>
  <si>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</si>
  <si>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</si>
  <si>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</si>
  <si>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</si>
  <si>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</si>
  <si>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</si>
  <si>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</si>
  <si>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</si>
  <si>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</si>
  <si>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</si>
  <si>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</si>
  <si>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</si>
  <si>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</si>
  <si>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</si>
  <si>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</si>
  <si>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</si>
  <si>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</si>
  <si>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</si>
  <si>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</si>
  <si>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</si>
  <si>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</si>
  <si>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</si>
  <si>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</si>
  <si>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</si>
  <si>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</si>
  <si>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</si>
  <si>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</si>
  <si>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</si>
  <si>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</si>
  <si>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</si>
  <si>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</si>
  <si>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</si>
  <si>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</si>
  <si>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</si>
  <si>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</si>
  <si>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</si>
  <si>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</si>
  <si>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</si>
  <si>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</si>
  <si>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</si>
  <si>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</si>
  <si>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</si>
  <si>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</si>
  <si>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</si>
  <si>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</si>
  <si>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</si>
  <si>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</si>
  <si>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</si>
  <si>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</si>
  <si>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</si>
  <si>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</si>
  <si>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</si>
  <si>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</si>
  <si>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</si>
  <si>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</si>
  <si>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</si>
  <si>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</si>
  <si>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</si>
  <si>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</si>
  <si>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</si>
  <si>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</si>
  <si>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</si>
  <si>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</si>
  <si>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</si>
  <si>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</si>
  <si>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</si>
  <si>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</si>
  <si>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</si>
  <si>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</si>
  <si>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</si>
  <si>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</si>
  <si>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</si>
  <si>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</si>
  <si>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</si>
  <si>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</si>
  <si>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</si>
  <si>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</si>
  <si>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</si>
  <si>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</si>
  <si>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</si>
  <si>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</si>
  <si>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</si>
  <si>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</si>
  <si>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</si>
  <si>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</si>
  <si>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</si>
  <si>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</si>
  <si>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</si>
  <si>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</si>
  <si>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</si>
  <si>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</si>
  <si>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</si>
  <si>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</si>
  <si>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</si>
  <si>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</si>
  <si>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</si>
  <si>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</si>
  <si>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</si>
  <si>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</si>
  <si>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</si>
  <si>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</si>
  <si>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</si>
  <si>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</si>
  <si>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</si>
  <si>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</si>
  <si>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</si>
  <si>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</si>
  <si>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</si>
  <si>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</si>
  <si>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</si>
  <si>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</si>
  <si>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</si>
  <si>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</si>
  <si>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</si>
  <si>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</si>
  <si>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</si>
  <si>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</si>
  <si>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</si>
  <si>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</si>
  <si>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</si>
  <si>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</si>
  <si>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</si>
  <si>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</si>
  <si>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</si>
  <si>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</si>
  <si>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</si>
  <si>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</si>
  <si>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</si>
  <si>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</si>
  <si>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</si>
  <si>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</si>
  <si>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</si>
  <si>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</si>
  <si>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</si>
  <si>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</si>
  <si>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</si>
  <si>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</si>
  <si>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</si>
  <si>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</si>
  <si>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</si>
  <si>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04.05.2018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</si>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</sst>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541" sqref="A1:IV16384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13" width="16.5" style="6" hidden="1" customWidth="1"/>
    <col min="14" max="22" width="17.5" style="6" hidden="1" customWidth="1"/>
    <col min="23" max="23" width="13.1601562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K4+L4+M4+N4-X4</f>
        <v>67031.48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K5+L5+M5+N5-X5</f>
        <v>67031.48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67031.48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2462863.38</v>
      </c>
      <c r="Y13" s="27">
        <f t="shared" si="1"/>
        <v>22744842.520000003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2462863.38</v>
      </c>
      <c r="Y14" s="27">
        <f t="shared" si="1"/>
        <v>22744842.520000003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4311929.41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70000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150000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51000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20000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4039503.22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2952014.3200000003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295174.33999999997</v>
      </c>
      <c r="Y61" s="27">
        <f t="shared" si="1"/>
        <v>5630562.880000001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3"/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4">
        <f>95250.12+2945.88</f>
        <v>98196</v>
      </c>
      <c r="Y83" s="27">
        <f t="shared" si="9"/>
        <v>7804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4">
        <f>29848.8</f>
        <v>29848.8</v>
      </c>
      <c r="Y110" s="27">
        <f t="shared" si="9"/>
        <v>20151.2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f>1000000-600000</f>
        <v>400000</v>
      </c>
      <c r="O112" s="1"/>
      <c r="P112" s="1"/>
      <c r="Q112" s="1"/>
      <c r="R112" s="1"/>
      <c r="S112" s="1">
        <f>600000</f>
        <v>600000</v>
      </c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400000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4">
        <f>51217.64</f>
        <v>51217.64</v>
      </c>
      <c r="Y113" s="27">
        <f t="shared" si="9"/>
        <v>28782.36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445065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25000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30000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30000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894386.04</v>
      </c>
      <c r="Y130" s="27">
        <f t="shared" si="9"/>
        <v>786416.72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4">
        <v>894386.04</v>
      </c>
      <c r="Y135" s="27">
        <f t="shared" si="15"/>
        <v>105613.95999999996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6487035.21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5748377.42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1237344.85</v>
      </c>
      <c r="Y136" s="27">
        <f t="shared" si="15"/>
        <v>10426060.360000001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4">
        <f>163011.25</f>
        <v>163011.25</v>
      </c>
      <c r="Y138" s="27">
        <f t="shared" si="15"/>
        <v>195286.96000000002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4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4">
        <f>71565.6</f>
        <v>71565.6</v>
      </c>
      <c r="Y141" s="27">
        <f t="shared" si="15"/>
        <v>28434.399999999994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4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4"/>
      <c r="Y143" s="27">
        <f t="shared" si="15"/>
        <v>130000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f>200000+90000</f>
        <v>290000</v>
      </c>
      <c r="O144" s="1"/>
      <c r="P144" s="1"/>
      <c r="Q144" s="1"/>
      <c r="R144" s="1"/>
      <c r="S144" s="1">
        <f>210222-90000</f>
        <v>120222</v>
      </c>
      <c r="T144" s="1"/>
      <c r="U144" s="1"/>
      <c r="V144" s="1"/>
      <c r="W144" s="27">
        <f t="shared" si="14"/>
        <v>0</v>
      </c>
      <c r="X144" s="4">
        <f>289902</f>
        <v>289902</v>
      </c>
      <c r="Y144" s="27">
        <f t="shared" si="15"/>
        <v>98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4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4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4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4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f>160000+165000</f>
        <v>325000</v>
      </c>
      <c r="O149" s="1"/>
      <c r="P149" s="1"/>
      <c r="Q149" s="1"/>
      <c r="R149" s="1"/>
      <c r="S149" s="1">
        <f>174151-165000</f>
        <v>9151</v>
      </c>
      <c r="T149" s="1"/>
      <c r="U149" s="1"/>
      <c r="V149" s="1"/>
      <c r="W149" s="27">
        <f t="shared" si="14"/>
        <v>0</v>
      </c>
      <c r="X149" s="4">
        <f>321738</f>
        <v>321738</v>
      </c>
      <c r="Y149" s="27">
        <f t="shared" si="15"/>
        <v>3262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4"/>
      <c r="Y150" s="27">
        <f t="shared" si="15"/>
        <v>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4"/>
      <c r="Y151" s="27">
        <f t="shared" si="15"/>
        <v>50000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4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4"/>
      <c r="Y153" s="27">
        <f t="shared" si="15"/>
        <v>110000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4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4"/>
      <c r="Y155" s="27">
        <f t="shared" si="15"/>
        <v>70000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4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4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f>150000+105000</f>
        <v>255000</v>
      </c>
      <c r="O158" s="1"/>
      <c r="P158" s="1"/>
      <c r="Q158" s="1"/>
      <c r="R158" s="1"/>
      <c r="S158" s="1">
        <f>156954.09-105000</f>
        <v>51954.09</v>
      </c>
      <c r="T158" s="1"/>
      <c r="U158" s="1"/>
      <c r="V158" s="1"/>
      <c r="W158" s="27">
        <f t="shared" si="14"/>
        <v>-2.9103830456733704E-11</v>
      </c>
      <c r="X158" s="4"/>
      <c r="Y158" s="27">
        <f t="shared" si="15"/>
        <v>255000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4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4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4"/>
      <c r="Y161" s="27">
        <f t="shared" si="15"/>
        <v>120000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f>350000+50000</f>
        <v>400000</v>
      </c>
      <c r="O162" s="1"/>
      <c r="P162" s="1"/>
      <c r="Q162" s="1"/>
      <c r="R162" s="1"/>
      <c r="S162" s="1">
        <f>174999-50000</f>
        <v>124999</v>
      </c>
      <c r="T162" s="1"/>
      <c r="U162" s="1">
        <v>200000</v>
      </c>
      <c r="V162" s="1"/>
      <c r="W162" s="27">
        <f t="shared" si="14"/>
        <v>0</v>
      </c>
      <c r="X162" s="4">
        <f>391128</f>
        <v>391128</v>
      </c>
      <c r="Y162" s="27">
        <f t="shared" si="15"/>
        <v>8872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4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4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4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4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4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4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f>160000+190000</f>
        <v>350000</v>
      </c>
      <c r="O169" s="1"/>
      <c r="P169" s="1"/>
      <c r="Q169" s="1"/>
      <c r="R169" s="1"/>
      <c r="S169" s="1">
        <f>203195-190000</f>
        <v>13195</v>
      </c>
      <c r="T169" s="1"/>
      <c r="U169" s="1"/>
      <c r="V169" s="1"/>
      <c r="W169" s="27">
        <f t="shared" si="14"/>
        <v>0</v>
      </c>
      <c r="X169" s="4"/>
      <c r="Y169" s="27">
        <f t="shared" si="15"/>
        <v>350000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4"/>
      <c r="Y170" s="27">
        <f t="shared" si="15"/>
        <v>100000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4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4"/>
      <c r="Y172" s="27">
        <f t="shared" si="15"/>
        <v>100000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4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4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4"/>
      <c r="Y175" s="27">
        <f t="shared" si="15"/>
        <v>60000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4"/>
      <c r="Y176" s="27">
        <f t="shared" si="15"/>
        <v>100000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4"/>
      <c r="Y177" s="27">
        <f t="shared" si="15"/>
        <v>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4"/>
      <c r="Y178" s="27">
        <f t="shared" si="15"/>
        <v>150000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4"/>
      <c r="Y179" s="27">
        <f t="shared" si="15"/>
        <v>190000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4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4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4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19526.15</v>
      </c>
      <c r="Y183" s="27">
        <f t="shared" si="15"/>
        <v>370473.85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4">
        <f>19526.15</f>
        <v>19526.15</v>
      </c>
      <c r="Y184" s="27">
        <f t="shared" si="15"/>
        <v>180473.85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40000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150000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1348599.32</v>
      </c>
      <c r="Y192" s="27">
        <f t="shared" si="15"/>
        <v>4774427.68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1348599.32</v>
      </c>
      <c r="Y193" s="27">
        <f t="shared" si="15"/>
        <v>4774427.68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750202.52</v>
      </c>
      <c r="Y194" s="27">
        <f t="shared" si="15"/>
        <v>3999889.48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51"/>
      <c r="Y197" s="27">
        <f aca="true" t="shared" si="26" ref="Y197:Y260">K197+L197+M197+N197-X197</f>
        <v>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51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51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51"/>
      <c r="Y200" s="27">
        <f t="shared" si="26"/>
        <v>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51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51"/>
      <c r="Y202" s="27">
        <f t="shared" si="26"/>
        <v>118200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51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51"/>
      <c r="Y206" s="27">
        <f t="shared" si="26"/>
        <v>50000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f>206388+67959</f>
        <v>274347</v>
      </c>
      <c r="Y207" s="27">
        <f t="shared" si="26"/>
        <v>1757485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51">
        <f>197500.6</f>
        <v>197500.6</v>
      </c>
      <c r="Y208" s="27">
        <f t="shared" si="26"/>
        <v>48099.399999999994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0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417566.8</v>
      </c>
      <c r="Y213" s="27">
        <f t="shared" si="26"/>
        <v>724538.2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20000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51">
        <v>81733.12</v>
      </c>
      <c r="Y218" s="27">
        <f t="shared" si="26"/>
        <v>1706.8800000000047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121700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85600</v>
      </c>
      <c r="Y223" s="27">
        <f t="shared" si="26"/>
        <v>50000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51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51">
        <v>85600</v>
      </c>
      <c r="Y225" s="27">
        <f t="shared" si="26"/>
        <v>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51"/>
      <c r="Y226" s="27">
        <f t="shared" si="26"/>
        <v>50000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51"/>
      <c r="Y227" s="27">
        <f t="shared" si="26"/>
        <v>0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925000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925000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115000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80000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660000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150000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350000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21897460.800000004</v>
      </c>
      <c r="R251" s="61">
        <f t="shared" si="38"/>
        <v>14792981.030000001</v>
      </c>
      <c r="S251" s="61">
        <f t="shared" si="38"/>
        <v>9322736</v>
      </c>
      <c r="T251" s="61">
        <f t="shared" si="38"/>
        <v>10192512.26</v>
      </c>
      <c r="U251" s="61">
        <f t="shared" si="38"/>
        <v>12317497.6</v>
      </c>
      <c r="V251" s="61">
        <f t="shared" si="38"/>
        <v>10980282.030000001</v>
      </c>
      <c r="W251" s="61">
        <f t="shared" si="38"/>
        <v>-7.457856554538012E-10</v>
      </c>
      <c r="X251" s="61">
        <f t="shared" si="38"/>
        <v>7642951.140000001</v>
      </c>
      <c r="Y251" s="27">
        <f t="shared" si="26"/>
        <v>11305860.639999997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21897460.800000004</v>
      </c>
      <c r="R252" s="61">
        <f t="shared" si="39"/>
        <v>14792981.030000001</v>
      </c>
      <c r="S252" s="61">
        <f t="shared" si="39"/>
        <v>9322736</v>
      </c>
      <c r="T252" s="61">
        <f t="shared" si="39"/>
        <v>10192512.26</v>
      </c>
      <c r="U252" s="61">
        <f t="shared" si="39"/>
        <v>12317497.6</v>
      </c>
      <c r="V252" s="61">
        <f t="shared" si="39"/>
        <v>10980282.030000001</v>
      </c>
      <c r="W252" s="61">
        <f t="shared" si="39"/>
        <v>-7.457856554538012E-10</v>
      </c>
      <c r="X252" s="61">
        <f t="shared" si="39"/>
        <v>7642951.140000001</v>
      </c>
      <c r="Y252" s="27">
        <f t="shared" si="26"/>
        <v>11305860.639999997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893927.8400000001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100000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100000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1000654.6</v>
      </c>
      <c r="Y302" s="27">
        <f t="shared" si="42"/>
        <v>149345.40000000002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58068+928437.6+14149</f>
        <v>1000654.6</v>
      </c>
      <c r="Y303" s="27">
        <f t="shared" si="42"/>
        <v>149345.40000000002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526000</v>
      </c>
      <c r="O311" s="92">
        <f t="shared" si="47"/>
        <v>535719.88</v>
      </c>
      <c r="P311" s="92">
        <f t="shared" si="47"/>
        <v>1390000</v>
      </c>
      <c r="Q311" s="92">
        <f t="shared" si="47"/>
        <v>1975000</v>
      </c>
      <c r="R311" s="92">
        <f t="shared" si="47"/>
        <v>1908233.03</v>
      </c>
      <c r="S311" s="92">
        <f t="shared" si="47"/>
        <v>895000</v>
      </c>
      <c r="T311" s="92">
        <f t="shared" si="47"/>
        <v>1681983.11</v>
      </c>
      <c r="U311" s="92">
        <f t="shared" si="47"/>
        <v>1939234.38</v>
      </c>
      <c r="V311" s="92">
        <f t="shared" si="47"/>
        <v>1294114.03</v>
      </c>
      <c r="W311" s="92">
        <f t="shared" si="47"/>
        <v>-4.656612873077393E-10</v>
      </c>
      <c r="X311" s="92">
        <f t="shared" si="47"/>
        <v>524917.48</v>
      </c>
      <c r="Y311" s="27">
        <f t="shared" si="42"/>
        <v>1082.5200000000186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0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7">K325+L325+M325+N325-X325</f>
        <v>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1681983.11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v>1500000</v>
      </c>
      <c r="R332" s="1">
        <v>1433233.03</v>
      </c>
      <c r="S332" s="1"/>
      <c r="T332" s="1"/>
      <c r="U332" s="1"/>
      <c r="V332" s="1"/>
      <c r="W332" s="27">
        <f t="shared" si="48"/>
        <v>-2.3283064365386963E-10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86">
        <v>10826.08</v>
      </c>
      <c r="Y333" s="27">
        <f t="shared" si="49"/>
        <v>173.92000000000007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8436500.219999999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3849039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6117379.0600000005</v>
      </c>
      <c r="Y337" s="27">
        <f t="shared" si="49"/>
        <v>4533871.159999998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f>30000+570000</f>
        <v>600000</v>
      </c>
      <c r="O340" s="1"/>
      <c r="P340" s="1">
        <f>25000-25000</f>
        <v>0</v>
      </c>
      <c r="Q340" s="1">
        <f>400000-5000-395000</f>
        <v>0</v>
      </c>
      <c r="R340" s="1"/>
      <c r="S340" s="1"/>
      <c r="T340" s="1">
        <f>175000-175000</f>
        <v>0</v>
      </c>
      <c r="U340" s="1"/>
      <c r="V340" s="1"/>
      <c r="W340" s="27">
        <f t="shared" si="48"/>
        <v>0</v>
      </c>
      <c r="X340" s="86">
        <f>30000+25000+490000</f>
        <v>545000</v>
      </c>
      <c r="Y340" s="27">
        <f t="shared" si="49"/>
        <v>55000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0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v>400000</v>
      </c>
      <c r="O356" s="1"/>
      <c r="P356" s="1">
        <v>200000</v>
      </c>
      <c r="Q356" s="1"/>
      <c r="R356" s="1"/>
      <c r="S356" s="1"/>
      <c r="T356" s="1"/>
      <c r="U356" s="1"/>
      <c r="V356" s="1"/>
      <c r="W356" s="27">
        <f t="shared" si="48"/>
        <v>0</v>
      </c>
      <c r="X356" s="2"/>
      <c r="Y356" s="27">
        <f t="shared" si="49"/>
        <v>400000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/>
      <c r="Y365" s="27">
        <f t="shared" si="49"/>
        <v>303000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3930000-1414490.15-46100-239000-570000</f>
        <v>1660409.85</v>
      </c>
      <c r="O369" s="1">
        <f>1414490.15+24000</f>
        <v>1438490.15</v>
      </c>
      <c r="P369" s="1">
        <f>38000</f>
        <v>38000</v>
      </c>
      <c r="Q369" s="1">
        <f>3949000+46100+155000+395000</f>
        <v>4545100</v>
      </c>
      <c r="R369" s="1">
        <v>22000</v>
      </c>
      <c r="S369" s="1"/>
      <c r="T369" s="1">
        <v>175000</v>
      </c>
      <c r="U369" s="1"/>
      <c r="V369" s="1"/>
      <c r="W369" s="27">
        <f t="shared" si="48"/>
        <v>0</v>
      </c>
      <c r="X369" s="2"/>
      <c r="Y369" s="27">
        <f t="shared" si="49"/>
        <v>1660409.85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v>50000</v>
      </c>
      <c r="O370" s="1"/>
      <c r="P370" s="1"/>
      <c r="Q370" s="1">
        <v>3500000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50000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/>
      <c r="O377" s="1"/>
      <c r="P377" s="1"/>
      <c r="Q377" s="1">
        <v>1245411.87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0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40000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0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0</v>
      </c>
      <c r="Y387" s="27">
        <f t="shared" si="49"/>
        <v>5657633.72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aca="true" t="shared" si="53" ref="Y388:Y451">K388+L388+M388+N388-X388</f>
        <v>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4" ref="W389:W449">J389-K389-L389-M389-N389-O389-P389-Q389-R389-S389-T389-U389-V389</f>
        <v>0</v>
      </c>
      <c r="X389" s="2"/>
      <c r="Y389" s="27">
        <f t="shared" si="53"/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4"/>
        <v>0</v>
      </c>
      <c r="X390" s="2"/>
      <c r="Y390" s="27">
        <f t="shared" si="53"/>
        <v>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3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4"/>
        <v>0</v>
      </c>
      <c r="X392" s="2"/>
      <c r="Y392" s="27">
        <f t="shared" si="53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4"/>
        <v>0</v>
      </c>
      <c r="X393" s="2"/>
      <c r="Y393" s="27">
        <f t="shared" si="53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4"/>
        <v>0</v>
      </c>
      <c r="X394" s="2"/>
      <c r="Y394" s="27">
        <f t="shared" si="53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3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4"/>
        <v>0</v>
      </c>
      <c r="X396" s="2"/>
      <c r="Y396" s="27">
        <f t="shared" si="53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4"/>
        <v>0</v>
      </c>
      <c r="X397" s="2"/>
      <c r="Y397" s="27">
        <f t="shared" si="53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3"/>
        <v>5000000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4"/>
        <v>0</v>
      </c>
      <c r="X399" s="2"/>
      <c r="Y399" s="27">
        <f t="shared" si="53"/>
        <v>1490000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4"/>
        <v>0</v>
      </c>
      <c r="X400" s="2"/>
      <c r="Y400" s="27">
        <f t="shared" si="53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4"/>
        <v>0</v>
      </c>
      <c r="X401" s="2"/>
      <c r="Y401" s="27">
        <f t="shared" si="53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4"/>
        <v>0</v>
      </c>
      <c r="X402" s="2"/>
      <c r="Y402" s="27">
        <f t="shared" si="53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4"/>
        <v>0</v>
      </c>
      <c r="X403" s="2"/>
      <c r="Y403" s="27">
        <f t="shared" si="53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4"/>
        <v>0</v>
      </c>
      <c r="X404" s="2"/>
      <c r="Y404" s="27">
        <f t="shared" si="53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4"/>
        <v>0</v>
      </c>
      <c r="X405" s="2"/>
      <c r="Y405" s="27">
        <f t="shared" si="53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4"/>
        <v>0</v>
      </c>
      <c r="X406" s="2"/>
      <c r="Y406" s="27">
        <f t="shared" si="53"/>
        <v>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4"/>
        <v>0</v>
      </c>
      <c r="X407" s="2"/>
      <c r="Y407" s="27">
        <f t="shared" si="53"/>
        <v>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4"/>
        <v>0</v>
      </c>
      <c r="X408" s="2"/>
      <c r="Y408" s="27">
        <f t="shared" si="53"/>
        <v>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4"/>
        <v>0</v>
      </c>
      <c r="X409" s="2"/>
      <c r="Y409" s="27">
        <f t="shared" si="53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4"/>
        <v>0</v>
      </c>
      <c r="X410" s="2"/>
      <c r="Y410" s="27">
        <f t="shared" si="53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4"/>
        <v>-2.3283064365386963E-10</v>
      </c>
      <c r="X411" s="2"/>
      <c r="Y411" s="27">
        <f t="shared" si="53"/>
        <v>1070000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4"/>
        <v>0</v>
      </c>
      <c r="X412" s="2"/>
      <c r="Y412" s="27">
        <f t="shared" si="53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4"/>
        <v>0</v>
      </c>
      <c r="X413" s="2"/>
      <c r="Y413" s="27">
        <f t="shared" si="53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4"/>
        <v>0</v>
      </c>
      <c r="X414" s="2"/>
      <c r="Y414" s="27">
        <f t="shared" si="53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4"/>
        <v>0</v>
      </c>
      <c r="X415" s="2"/>
      <c r="Y415" s="27">
        <f t="shared" si="53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4"/>
        <v>0</v>
      </c>
      <c r="X416" s="2"/>
      <c r="Y416" s="27">
        <f t="shared" si="53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4"/>
        <v>0</v>
      </c>
      <c r="X417" s="2"/>
      <c r="Y417" s="27">
        <f t="shared" si="53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4"/>
        <v>0</v>
      </c>
      <c r="X418" s="2"/>
      <c r="Y418" s="27">
        <f t="shared" si="53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4"/>
        <v>0</v>
      </c>
      <c r="X419" s="2"/>
      <c r="Y419" s="27">
        <f t="shared" si="53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4"/>
        <v>0</v>
      </c>
      <c r="X420" s="2"/>
      <c r="Y420" s="27">
        <f t="shared" si="53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4"/>
        <v>0</v>
      </c>
      <c r="X421" s="2"/>
      <c r="Y421" s="27">
        <f t="shared" si="53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4"/>
        <v>0</v>
      </c>
      <c r="X422" s="2"/>
      <c r="Y422" s="27">
        <f t="shared" si="53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4"/>
        <v>0</v>
      </c>
      <c r="X423" s="2"/>
      <c r="Y423" s="27">
        <f t="shared" si="53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4"/>
        <v>0</v>
      </c>
      <c r="X424" s="2"/>
      <c r="Y424" s="27">
        <f t="shared" si="53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4"/>
        <v>0</v>
      </c>
      <c r="X425" s="2"/>
      <c r="Y425" s="27">
        <f t="shared" si="53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4"/>
        <v>0</v>
      </c>
      <c r="X426" s="2"/>
      <c r="Y426" s="27">
        <f t="shared" si="53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4"/>
        <v>0</v>
      </c>
      <c r="X427" s="2"/>
      <c r="Y427" s="27">
        <f t="shared" si="53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4"/>
        <v>0</v>
      </c>
      <c r="X428" s="2"/>
      <c r="Y428" s="27">
        <f t="shared" si="53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4"/>
        <v>0</v>
      </c>
      <c r="X429" s="2"/>
      <c r="Y429" s="27">
        <f t="shared" si="53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4"/>
        <v>0</v>
      </c>
      <c r="X430" s="2"/>
      <c r="Y430" s="27">
        <f t="shared" si="53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4"/>
        <v>0</v>
      </c>
      <c r="X431" s="2"/>
      <c r="Y431" s="27">
        <f t="shared" si="53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4"/>
        <v>0</v>
      </c>
      <c r="X432" s="2"/>
      <c r="Y432" s="27">
        <f t="shared" si="53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4"/>
        <v>0</v>
      </c>
      <c r="X433" s="2"/>
      <c r="Y433" s="27">
        <f t="shared" si="53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4"/>
        <v>0</v>
      </c>
      <c r="X434" s="2"/>
      <c r="Y434" s="27">
        <f t="shared" si="53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4"/>
        <v>0</v>
      </c>
      <c r="X435" s="2"/>
      <c r="Y435" s="27">
        <f t="shared" si="53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4"/>
        <v>0</v>
      </c>
      <c r="X436" s="2"/>
      <c r="Y436" s="27">
        <f t="shared" si="53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3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4"/>
        <v>0</v>
      </c>
      <c r="X438" s="2"/>
      <c r="Y438" s="27">
        <f t="shared" si="53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0</v>
      </c>
      <c r="Y439" s="27">
        <f t="shared" si="53"/>
        <v>262133.72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4"/>
        <v>0</v>
      </c>
      <c r="X440" s="2"/>
      <c r="Y440" s="27">
        <f t="shared" si="53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4"/>
        <v>0</v>
      </c>
      <c r="X441" s="2"/>
      <c r="Y441" s="27">
        <f t="shared" si="53"/>
        <v>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4"/>
        <v>0</v>
      </c>
      <c r="X442" s="2"/>
      <c r="Y442" s="27">
        <f t="shared" si="53"/>
        <v>100000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4"/>
        <v>0</v>
      </c>
      <c r="X443" s="2"/>
      <c r="Y443" s="27">
        <f t="shared" si="53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4"/>
        <v>0</v>
      </c>
      <c r="X444" s="2"/>
      <c r="Y444" s="27">
        <f t="shared" si="53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4"/>
        <v>0</v>
      </c>
      <c r="X445" s="2"/>
      <c r="Y445" s="27">
        <f t="shared" si="53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3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4"/>
        <v>0</v>
      </c>
      <c r="X447" s="2"/>
      <c r="Y447" s="27">
        <f t="shared" si="53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4"/>
        <v>0</v>
      </c>
      <c r="X448" s="2"/>
      <c r="Y448" s="27">
        <f t="shared" si="53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4"/>
        <v>0</v>
      </c>
      <c r="X449" s="2"/>
      <c r="Y449" s="27">
        <f t="shared" si="53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18252007.52</v>
      </c>
      <c r="Y450" s="27">
        <f t="shared" si="53"/>
        <v>13312749.280000001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18252007.52</v>
      </c>
      <c r="Y451" s="27">
        <f t="shared" si="53"/>
        <v>13312749.280000001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aca="true" t="shared" si="64" ref="Y452:Y515">K452+L452+M452+N452-X452</f>
        <v>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5" ref="W453:W514">J453-K453-L453-M453-N453-O453-P453-Q453-R453-S453-T453-U453-V453</f>
        <v>0</v>
      </c>
      <c r="X453" s="2"/>
      <c r="Y453" s="27">
        <f t="shared" si="64"/>
        <v>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5"/>
        <v>0</v>
      </c>
      <c r="X454" s="2"/>
      <c r="Y454" s="27">
        <f t="shared" si="64"/>
        <v>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5"/>
        <v>0</v>
      </c>
      <c r="X455" s="2"/>
      <c r="Y455" s="27">
        <f t="shared" si="64"/>
        <v>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4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5"/>
        <v>0</v>
      </c>
      <c r="X457" s="2"/>
      <c r="Y457" s="27">
        <f t="shared" si="64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4"/>
        <v>750000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5"/>
        <v>-5.820766091346741E-11</v>
      </c>
      <c r="X459" s="2"/>
      <c r="Y459" s="27">
        <f t="shared" si="64"/>
        <v>750000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4"/>
        <v>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5"/>
        <v>0</v>
      </c>
      <c r="X461" s="2"/>
      <c r="Y461" s="27">
        <f t="shared" si="64"/>
        <v>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4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4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5"/>
        <v>0</v>
      </c>
      <c r="X464" s="2"/>
      <c r="Y464" s="27">
        <f t="shared" si="64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5"/>
        <v>0</v>
      </c>
      <c r="X465" s="2"/>
      <c r="Y465" s="27">
        <f t="shared" si="64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5"/>
        <v>0</v>
      </c>
      <c r="X466" s="2"/>
      <c r="Y466" s="27">
        <f t="shared" si="64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0</v>
      </c>
      <c r="P467" s="61">
        <f t="shared" si="71"/>
        <v>29000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4"/>
        <v>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0</v>
      </c>
      <c r="P468" s="61">
        <f t="shared" si="71"/>
        <v>29000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4"/>
        <v>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/>
      <c r="P469" s="60">
        <v>29000</v>
      </c>
      <c r="Q469" s="60"/>
      <c r="R469" s="60"/>
      <c r="S469" s="60"/>
      <c r="T469" s="60"/>
      <c r="U469" s="60"/>
      <c r="V469" s="60"/>
      <c r="W469" s="27">
        <f t="shared" si="65"/>
        <v>0</v>
      </c>
      <c r="X469" s="2"/>
      <c r="Y469" s="27">
        <f t="shared" si="64"/>
        <v>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4"/>
        <v>380000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5"/>
        <v>-1.8917489796876907E-10</v>
      </c>
      <c r="X471" s="2"/>
      <c r="Y471" s="27">
        <f t="shared" si="64"/>
        <v>380000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5"/>
        <v>0</v>
      </c>
      <c r="X472" s="2"/>
      <c r="Y472" s="27">
        <f t="shared" si="64"/>
        <v>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4"/>
        <v>100000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5"/>
        <v>0</v>
      </c>
      <c r="X474" s="2"/>
      <c r="Y474" s="27">
        <f t="shared" si="64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5"/>
        <v>0</v>
      </c>
      <c r="X475" s="2"/>
      <c r="Y475" s="27">
        <f t="shared" si="64"/>
        <v>100000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5"/>
        <v>0</v>
      </c>
      <c r="X476" s="2"/>
      <c r="Y476" s="27">
        <f t="shared" si="64"/>
        <v>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9191800</v>
      </c>
      <c r="P477" s="92">
        <f t="shared" si="74"/>
        <v>5849060.94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18252007.52</v>
      </c>
      <c r="Y477" s="27">
        <f t="shared" si="64"/>
        <v>12082749.280000001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5"/>
        <v>0</v>
      </c>
      <c r="X478" s="2"/>
      <c r="Y478" s="27">
        <f t="shared" si="64"/>
        <v>600000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5"/>
        <v>0</v>
      </c>
      <c r="X479" s="51">
        <f>2500000+924670.32</f>
        <v>3424670.32</v>
      </c>
      <c r="Y479" s="27">
        <f t="shared" si="64"/>
        <v>12829.680000000168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5"/>
        <v>0</v>
      </c>
      <c r="X480" s="2"/>
      <c r="Y480" s="27">
        <f t="shared" si="64"/>
        <v>650000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5"/>
        <v>0</v>
      </c>
      <c r="X481" s="51"/>
      <c r="Y481" s="27">
        <f t="shared" si="64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v>200000</v>
      </c>
      <c r="P482" s="1">
        <v>200000</v>
      </c>
      <c r="Q482" s="1">
        <v>100000</v>
      </c>
      <c r="R482" s="1"/>
      <c r="S482" s="1"/>
      <c r="T482" s="1"/>
      <c r="U482" s="1"/>
      <c r="V482" s="1"/>
      <c r="W482" s="27">
        <f t="shared" si="65"/>
        <v>0</v>
      </c>
      <c r="X482" s="51"/>
      <c r="Y482" s="27">
        <f t="shared" si="64"/>
        <v>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5"/>
        <v>0</v>
      </c>
      <c r="X483" s="51"/>
      <c r="Y483" s="27">
        <f t="shared" si="64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5"/>
        <v>0</v>
      </c>
      <c r="X484" s="51"/>
      <c r="Y484" s="27">
        <f t="shared" si="64"/>
        <v>1330000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5"/>
        <v>0</v>
      </c>
      <c r="X485" s="51"/>
      <c r="Y485" s="27">
        <f t="shared" si="64"/>
        <v>1000000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5"/>
        <v>0</v>
      </c>
      <c r="X486" s="51">
        <f>7000000+3000000</f>
        <v>10000000</v>
      </c>
      <c r="Y486" s="27">
        <f t="shared" si="64"/>
        <v>2200000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5"/>
        <v>0</v>
      </c>
      <c r="X487" s="51"/>
      <c r="Y487" s="27">
        <f t="shared" si="64"/>
        <v>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5"/>
        <v>0</v>
      </c>
      <c r="X488" s="51"/>
      <c r="Y488" s="27">
        <f t="shared" si="64"/>
        <v>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5"/>
        <v>2.9103830456733704E-11</v>
      </c>
      <c r="X489" s="51">
        <v>276237.6</v>
      </c>
      <c r="Y489" s="27">
        <f t="shared" si="64"/>
        <v>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5"/>
        <v>0</v>
      </c>
      <c r="X490" s="51"/>
      <c r="Y490" s="27">
        <f t="shared" si="64"/>
        <v>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5"/>
        <v>0</v>
      </c>
      <c r="X491" s="51">
        <v>3276477.6</v>
      </c>
      <c r="Y491" s="27">
        <f t="shared" si="64"/>
        <v>2223522.4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5"/>
        <v>-5.820766091346741E-11</v>
      </c>
      <c r="X492" s="51">
        <v>643647</v>
      </c>
      <c r="Y492" s="27">
        <f t="shared" si="64"/>
        <v>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5"/>
        <v>0</v>
      </c>
      <c r="X493" s="51"/>
      <c r="Y493" s="27">
        <f t="shared" si="64"/>
        <v>450000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5"/>
        <v>7.566995918750763E-10</v>
      </c>
      <c r="X494" s="51"/>
      <c r="Y494" s="27">
        <f t="shared" si="64"/>
        <v>206285.2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5"/>
        <v>1.4551915228366852E-11</v>
      </c>
      <c r="X495" s="51"/>
      <c r="Y495" s="27">
        <f t="shared" si="64"/>
        <v>385000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5"/>
        <v>0</v>
      </c>
      <c r="X496" s="51">
        <v>597711</v>
      </c>
      <c r="Y496" s="27">
        <f t="shared" si="64"/>
        <v>588376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5"/>
        <v>0</v>
      </c>
      <c r="X497" s="51">
        <f>33264</f>
        <v>33264</v>
      </c>
      <c r="Y497" s="27">
        <f t="shared" si="64"/>
        <v>1366736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5"/>
        <v>0</v>
      </c>
      <c r="X498" s="51"/>
      <c r="Y498" s="27">
        <f t="shared" si="64"/>
        <v>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5"/>
        <v>0</v>
      </c>
      <c r="X499" s="51"/>
      <c r="Y499" s="27">
        <f t="shared" si="64"/>
        <v>1000000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5"/>
        <v>0</v>
      </c>
      <c r="X500" s="2"/>
      <c r="Y500" s="27">
        <f t="shared" si="64"/>
        <v>70000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5"/>
        <v>0</v>
      </c>
      <c r="X501" s="2"/>
      <c r="Y501" s="27">
        <f t="shared" si="64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4"/>
        <v>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5"/>
        <v>0</v>
      </c>
      <c r="X503" s="2"/>
      <c r="Y503" s="27">
        <f t="shared" si="64"/>
        <v>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5"/>
        <v>0</v>
      </c>
      <c r="X504" s="2"/>
      <c r="Y504" s="27">
        <f t="shared" si="64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187644.6</v>
      </c>
      <c r="Y505" s="27">
        <f t="shared" si="64"/>
        <v>2284355.4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187644.6</v>
      </c>
      <c r="Y506" s="27">
        <f t="shared" si="64"/>
        <v>2284355.4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187644.6</v>
      </c>
      <c r="Y507" s="27">
        <f t="shared" si="64"/>
        <v>1159355.4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5"/>
        <v>0</v>
      </c>
      <c r="X508" s="51">
        <v>187644.6</v>
      </c>
      <c r="Y508" s="27">
        <f t="shared" si="64"/>
        <v>56355.399999999994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5"/>
        <v>0</v>
      </c>
      <c r="X509" s="2"/>
      <c r="Y509" s="27">
        <f t="shared" si="64"/>
        <v>0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5"/>
        <v>0</v>
      </c>
      <c r="X510" s="2"/>
      <c r="Y510" s="27">
        <f t="shared" si="64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5"/>
        <v>0</v>
      </c>
      <c r="X511" s="2"/>
      <c r="Y511" s="27">
        <f t="shared" si="64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5"/>
        <v>0</v>
      </c>
      <c r="X512" s="2"/>
      <c r="Y512" s="27">
        <f t="shared" si="64"/>
        <v>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5"/>
        <v>1.0913936421275139E-11</v>
      </c>
      <c r="X513" s="2"/>
      <c r="Y513" s="27">
        <f t="shared" si="64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5"/>
        <v>-4.3655745685100555E-11</v>
      </c>
      <c r="X514" s="2"/>
      <c r="Y514" s="27">
        <f t="shared" si="64"/>
        <v>1000000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4"/>
        <v>75000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aca="true" t="shared" si="82" ref="Y516:Y536">K516+L516+M516+N516-X516</f>
        <v>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t="shared" si="82"/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1050000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1000000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490000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490000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490000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260000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10000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46720232.82000001</v>
      </c>
      <c r="R536" s="133">
        <f t="shared" si="88"/>
        <v>35782529.34</v>
      </c>
      <c r="S536" s="133">
        <f t="shared" si="88"/>
        <v>39098671.989999995</v>
      </c>
      <c r="T536" s="133">
        <f t="shared" si="88"/>
        <v>40961383.54000001</v>
      </c>
      <c r="U536" s="133">
        <f t="shared" si="88"/>
        <v>53450562.31</v>
      </c>
      <c r="V536" s="133">
        <f t="shared" si="88"/>
        <v>47514784.120000005</v>
      </c>
      <c r="W536" s="133">
        <f t="shared" si="88"/>
        <v>-2.281922206748277E-09</v>
      </c>
      <c r="X536" s="133">
        <f t="shared" si="88"/>
        <v>29907034.48</v>
      </c>
      <c r="Y536" s="27">
        <f t="shared" si="82"/>
        <v>55904266.999999985</v>
      </c>
    </row>
  </sheetData>
  <sheetProtection formatCells="0"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2018-05-04T11:40:04Z</dcterms:modified>
  <cp:category/>
  <cp:version/>
  <cp:contentType/>
  <cp:contentStatus/>
</cp:coreProperties>
</file>